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525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<sst xmlns="http://schemas.openxmlformats.org/spreadsheetml/2006/main" count="53" uniqueCount="34">
  <si>
    <t>№ п/п</t>
  </si>
  <si>
    <t>Наименование районов 
и городов</t>
  </si>
  <si>
    <t>Дошкольные 
образовательные учреждения</t>
  </si>
  <si>
    <t>Школы</t>
  </si>
  <si>
    <t>Учреждения дополнительного образования</t>
  </si>
  <si>
    <t>Учреждения начального профессионального образования</t>
  </si>
  <si>
    <t>Учреждения среднего профессионального образования</t>
  </si>
  <si>
    <t xml:space="preserve">Прочие </t>
  </si>
  <si>
    <t>Всего</t>
  </si>
  <si>
    <t>План,
тыс.  рублей</t>
  </si>
  <si>
    <t>Исполнение,
тыс.  рублей</t>
  </si>
  <si>
    <t>%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</si>
  <si>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</si>
  <si>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</si>
  <si>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</si>
  <si>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</si>
  <si>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</si>
  <si>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</si>
  <si>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</si>
  <si>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</si>
  <si>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</si>
  <si>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</si>
  <si>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</si>
  <si>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</si>
  <si>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</si>
  <si>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</si>
  <si>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г.Йошкар-Ола</t>
  </si>
  <si>
    <t>г.Волжск</t>
  </si>
  <si>
    <t>г.Козьмодемьянск</t>
  </si>
  <si>
    <t>Итого</t>
  </si>
  <si>
    <t>Республиканский</t>
  </si>
  <si>
    <t>Удельный вес в общих расходах бюджета</t>
  </si>
  <si>
    <t>без премии луч.уч.</t>
  </si>
  <si>
    <t>Исполнение бюджета за 2013 год по учреждениям отрасли "Образование"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</si>
</sst>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\ ###0.0_-;\-\ ###0.0_-;_-\ &quot;-&quot;_-;_-@_-"/>
  </numFmts>
  <fonts count="1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1">
      <selection activeCell="C2" sqref="C2:N2"/>
    </sheetView>
  </sheetViews>
  <sheetFormatPr defaultColWidth="9.00390625" defaultRowHeight="12.75"/>
  <cols>
    <col min="1" max="1" width="5.125" style="3" customWidth="1"/>
    <col min="2" max="2" width="22.00390625" style="3" customWidth="1"/>
    <col min="3" max="3" width="14.375" style="3" customWidth="1"/>
    <col min="4" max="4" width="12.625" style="3" customWidth="1"/>
    <col min="5" max="5" width="12.00390625" style="3" customWidth="1"/>
    <col min="6" max="6" width="14.875" style="3" customWidth="1"/>
    <col min="7" max="7" width="12.875" style="3" customWidth="1"/>
    <col min="8" max="8" width="11.125" style="3" customWidth="1"/>
    <col min="9" max="10" width="12.125" style="3" customWidth="1"/>
    <col min="11" max="12" width="10.25390625" style="3" customWidth="1"/>
    <col min="13" max="13" width="12.00390625" style="3" customWidth="1"/>
    <col min="14" max="14" width="12.875" style="3" customWidth="1"/>
    <col min="15" max="16" width="10.25390625" style="3" customWidth="1"/>
    <col min="17" max="17" width="12.25390625" style="3" customWidth="1"/>
    <col min="18" max="19" width="12.75390625" style="3" customWidth="1"/>
    <col min="20" max="20" width="11.875" style="3" customWidth="1"/>
    <col min="21" max="22" width="14.00390625" style="3" customWidth="1"/>
    <col min="23" max="23" width="11.25390625" style="3" customWidth="1"/>
    <col min="24" max="26" width="15.25390625" style="3" customWidth="1"/>
    <col min="27" max="27" width="13.00390625" style="3" customWidth="1"/>
    <col min="28" max="16384" width="9.125" style="3" customWidth="1"/>
  </cols>
  <sheetData>
    <row r="1" spans="1:2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2"/>
      <c r="S1" s="52"/>
      <c r="T1" s="2"/>
      <c r="V1" s="53"/>
      <c r="W1" s="53"/>
    </row>
    <row r="2" spans="1:23" ht="18" customHeight="1">
      <c r="A2" s="1"/>
      <c r="B2" s="1"/>
      <c r="C2" s="54" t="s">
        <v>33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"/>
      <c r="P2" s="1"/>
      <c r="Q2" s="1"/>
      <c r="R2" s="1"/>
      <c r="S2" s="1"/>
      <c r="T2" s="1"/>
      <c r="U2" s="1"/>
      <c r="V2" s="1"/>
      <c r="W2" s="1"/>
    </row>
    <row r="3" spans="1:23" ht="18.75" customHeight="1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2.75" customHeight="1">
      <c r="A4" s="55" t="s">
        <v>0</v>
      </c>
      <c r="B4" s="58" t="s">
        <v>1</v>
      </c>
      <c r="C4" s="58" t="s">
        <v>2</v>
      </c>
      <c r="D4" s="58"/>
      <c r="E4" s="58"/>
      <c r="F4" s="58" t="s">
        <v>3</v>
      </c>
      <c r="G4" s="58"/>
      <c r="H4" s="58"/>
      <c r="I4" s="58" t="s">
        <v>4</v>
      </c>
      <c r="J4" s="58"/>
      <c r="K4" s="58"/>
      <c r="L4" s="60" t="s">
        <v>5</v>
      </c>
      <c r="M4" s="61"/>
      <c r="N4" s="62"/>
      <c r="O4" s="60" t="s">
        <v>6</v>
      </c>
      <c r="P4" s="61"/>
      <c r="Q4" s="62"/>
      <c r="R4" s="48" t="s">
        <v>7</v>
      </c>
      <c r="S4" s="48"/>
      <c r="T4" s="48"/>
      <c r="U4" s="50" t="s">
        <v>8</v>
      </c>
      <c r="V4" s="50"/>
      <c r="W4" s="51"/>
    </row>
    <row r="5" spans="1:23" ht="43.5" customHeight="1">
      <c r="A5" s="56"/>
      <c r="B5" s="59"/>
      <c r="C5" s="59"/>
      <c r="D5" s="59"/>
      <c r="E5" s="59"/>
      <c r="F5" s="59"/>
      <c r="G5" s="59"/>
      <c r="H5" s="59"/>
      <c r="I5" s="59"/>
      <c r="J5" s="59"/>
      <c r="K5" s="59"/>
      <c r="L5" s="63"/>
      <c r="M5" s="64"/>
      <c r="N5" s="65"/>
      <c r="O5" s="63"/>
      <c r="P5" s="64"/>
      <c r="Q5" s="65"/>
      <c r="R5" s="49"/>
      <c r="S5" s="49"/>
      <c r="T5" s="49"/>
      <c r="U5" s="26"/>
      <c r="V5" s="26"/>
      <c r="W5" s="4"/>
    </row>
    <row r="6" spans="1:25" ht="12.75" customHeight="1">
      <c r="A6" s="56"/>
      <c r="B6" s="59"/>
      <c r="C6" s="47" t="s">
        <v>9</v>
      </c>
      <c r="D6" s="47" t="s">
        <v>10</v>
      </c>
      <c r="E6" s="47" t="s">
        <v>11</v>
      </c>
      <c r="F6" s="47" t="s">
        <v>9</v>
      </c>
      <c r="G6" s="47" t="s">
        <v>10</v>
      </c>
      <c r="H6" s="47" t="s">
        <v>11</v>
      </c>
      <c r="I6" s="47" t="s">
        <v>9</v>
      </c>
      <c r="J6" s="47" t="s">
        <v>10</v>
      </c>
      <c r="K6" s="47" t="s">
        <v>11</v>
      </c>
      <c r="L6" s="47" t="s">
        <v>9</v>
      </c>
      <c r="M6" s="47" t="s">
        <v>10</v>
      </c>
      <c r="N6" s="47" t="s">
        <v>11</v>
      </c>
      <c r="O6" s="47" t="s">
        <v>9</v>
      </c>
      <c r="P6" s="47" t="s">
        <v>10</v>
      </c>
      <c r="Q6" s="47" t="s">
        <v>11</v>
      </c>
      <c r="R6" s="47" t="s">
        <v>9</v>
      </c>
      <c r="S6" s="47" t="s">
        <v>10</v>
      </c>
      <c r="T6" s="47" t="s">
        <v>11</v>
      </c>
      <c r="U6" s="47" t="s">
        <v>9</v>
      </c>
      <c r="V6" s="47" t="s">
        <v>10</v>
      </c>
      <c r="W6" s="41" t="s">
        <v>11</v>
      </c>
      <c r="Y6" s="42"/>
    </row>
    <row r="7" spans="1:25" ht="12.75" customHeight="1">
      <c r="A7" s="56"/>
      <c r="B7" s="59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1"/>
      <c r="Y7" s="42"/>
    </row>
    <row r="8" spans="1:25" ht="12.75" customHeight="1">
      <c r="A8" s="57"/>
      <c r="B8" s="59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1"/>
      <c r="Y8" s="43"/>
    </row>
    <row r="9" spans="1:27" ht="21.75" customHeight="1">
      <c r="A9" s="27">
        <v>1</v>
      </c>
      <c r="B9" s="5" t="s">
        <v>12</v>
      </c>
      <c r="C9" s="6">
        <v>65918.2</v>
      </c>
      <c r="D9" s="6">
        <v>65868.2</v>
      </c>
      <c r="E9" s="6">
        <f aca="true" t="shared" si="0" ref="E9:E26">D9/C9*100</f>
        <v>99.92414841424674</v>
      </c>
      <c r="F9" s="6">
        <v>151302.2</v>
      </c>
      <c r="G9" s="6">
        <v>151286.3</v>
      </c>
      <c r="H9" s="6">
        <f>G9/F9*100</f>
        <v>99.9894912301341</v>
      </c>
      <c r="I9" s="6">
        <v>6464</v>
      </c>
      <c r="J9" s="6">
        <v>6464</v>
      </c>
      <c r="K9" s="6">
        <f>J9/I9*100</f>
        <v>100</v>
      </c>
      <c r="L9" s="7"/>
      <c r="M9" s="7"/>
      <c r="N9" s="7">
        <v>0</v>
      </c>
      <c r="O9" s="7"/>
      <c r="P9" s="7"/>
      <c r="Q9" s="7">
        <v>0</v>
      </c>
      <c r="R9" s="6">
        <f>65797.4+6170.1</f>
        <v>71967.5</v>
      </c>
      <c r="S9" s="6">
        <f>65612.6+6051.1</f>
        <v>71663.70000000001</v>
      </c>
      <c r="T9" s="6">
        <f>S9/R9*100</f>
        <v>99.5778650085108</v>
      </c>
      <c r="U9" s="6">
        <f>R9+O9+L9+I9+F9+C9</f>
        <v>295651.9</v>
      </c>
      <c r="V9" s="6">
        <f>S9+P9+M9+J9+G9+D9</f>
        <v>295282.2</v>
      </c>
      <c r="W9" s="28">
        <f>V9/U9*100</f>
        <v>99.87495429591353</v>
      </c>
      <c r="X9" s="8"/>
      <c r="Y9" s="8"/>
      <c r="Z9" s="9"/>
      <c r="AA9" s="9"/>
    </row>
    <row r="10" spans="1:27" ht="21.75" customHeight="1">
      <c r="A10" s="27">
        <v>2</v>
      </c>
      <c r="B10" s="5" t="s">
        <v>13</v>
      </c>
      <c r="C10" s="6">
        <f>39221+23599.3</f>
        <v>62820.3</v>
      </c>
      <c r="D10" s="6">
        <f>39037+16555.2</f>
        <v>55592.2</v>
      </c>
      <c r="E10" s="6">
        <f t="shared" si="0"/>
        <v>88.49400591846901</v>
      </c>
      <c r="F10" s="6">
        <v>180498.1</v>
      </c>
      <c r="G10" s="6">
        <v>180148</v>
      </c>
      <c r="H10" s="6">
        <f aca="true" t="shared" si="1" ref="H10:H28">G10/F10*100</f>
        <v>99.8060367394449</v>
      </c>
      <c r="I10" s="6">
        <v>6620.9</v>
      </c>
      <c r="J10" s="6">
        <v>6541</v>
      </c>
      <c r="K10" s="6">
        <f aca="true" t="shared" si="2" ref="K10:K28">J10/I10*100</f>
        <v>98.79321542388497</v>
      </c>
      <c r="L10" s="7"/>
      <c r="M10" s="7"/>
      <c r="N10" s="7">
        <v>0</v>
      </c>
      <c r="O10" s="7"/>
      <c r="P10" s="7"/>
      <c r="Q10" s="7">
        <v>0</v>
      </c>
      <c r="R10" s="6">
        <v>27577.4</v>
      </c>
      <c r="S10" s="6">
        <v>27149.6</v>
      </c>
      <c r="T10" s="6">
        <f aca="true" t="shared" si="3" ref="T10:T28">S10/R10*100</f>
        <v>98.44872975697491</v>
      </c>
      <c r="U10" s="6">
        <f aca="true" t="shared" si="4" ref="U10:V12">C10+F10+I10+R10</f>
        <v>277516.7</v>
      </c>
      <c r="V10" s="6">
        <f t="shared" si="4"/>
        <v>269430.8</v>
      </c>
      <c r="W10" s="28">
        <f aca="true" t="shared" si="5" ref="W10:W28">V10/U10*100</f>
        <v>97.08633750689597</v>
      </c>
      <c r="X10" s="8"/>
      <c r="Y10" s="8"/>
      <c r="Z10" s="9"/>
      <c r="AA10" s="9"/>
    </row>
    <row r="11" spans="1:27" ht="21.75" customHeight="1">
      <c r="A11" s="27">
        <v>3</v>
      </c>
      <c r="B11" s="5" t="s">
        <v>14</v>
      </c>
      <c r="C11" s="6">
        <f>105788.8+95055.1</f>
        <v>200843.90000000002</v>
      </c>
      <c r="D11" s="6">
        <f>105788.8+88777.2</f>
        <v>194566</v>
      </c>
      <c r="E11" s="6">
        <f t="shared" si="0"/>
        <v>96.87423914791536</v>
      </c>
      <c r="F11" s="6">
        <v>265570.1</v>
      </c>
      <c r="G11" s="6">
        <v>265471.7</v>
      </c>
      <c r="H11" s="6">
        <f t="shared" si="1"/>
        <v>99.9629476360479</v>
      </c>
      <c r="I11" s="6">
        <v>6620.8</v>
      </c>
      <c r="J11" s="6">
        <v>6620.8</v>
      </c>
      <c r="K11" s="6">
        <f t="shared" si="2"/>
        <v>100</v>
      </c>
      <c r="L11" s="7"/>
      <c r="M11" s="7"/>
      <c r="N11" s="7">
        <v>0</v>
      </c>
      <c r="O11" s="7"/>
      <c r="P11" s="7"/>
      <c r="Q11" s="7">
        <v>0</v>
      </c>
      <c r="R11" s="6">
        <v>71436.9</v>
      </c>
      <c r="S11" s="6">
        <v>71232.6</v>
      </c>
      <c r="T11" s="6">
        <f t="shared" si="3"/>
        <v>99.71401334604387</v>
      </c>
      <c r="U11" s="6">
        <f t="shared" si="4"/>
        <v>544471.7</v>
      </c>
      <c r="V11" s="6">
        <f t="shared" si="4"/>
        <v>537891.1</v>
      </c>
      <c r="W11" s="28">
        <f t="shared" si="5"/>
        <v>98.79137887240054</v>
      </c>
      <c r="X11" s="8"/>
      <c r="Y11" s="8"/>
      <c r="Z11" s="9"/>
      <c r="AA11" s="9"/>
    </row>
    <row r="12" spans="1:27" ht="21.75" customHeight="1">
      <c r="A12" s="27">
        <v>4</v>
      </c>
      <c r="B12" s="5" t="s">
        <v>15</v>
      </c>
      <c r="C12" s="6">
        <f>31635</f>
        <v>31635</v>
      </c>
      <c r="D12" s="6">
        <f>31635</f>
        <v>31635</v>
      </c>
      <c r="E12" s="6">
        <f t="shared" si="0"/>
        <v>100</v>
      </c>
      <c r="F12" s="6">
        <v>81959.56794</v>
      </c>
      <c r="G12" s="6">
        <v>81953.86794</v>
      </c>
      <c r="H12" s="6">
        <f t="shared" si="1"/>
        <v>99.99304535133206</v>
      </c>
      <c r="I12" s="6">
        <v>2820.52996</v>
      </c>
      <c r="J12" s="6">
        <v>2820.52926</v>
      </c>
      <c r="K12" s="6">
        <f t="shared" si="2"/>
        <v>99.99997518196899</v>
      </c>
      <c r="L12" s="7"/>
      <c r="M12" s="7"/>
      <c r="N12" s="7">
        <v>0</v>
      </c>
      <c r="O12" s="7"/>
      <c r="P12" s="7"/>
      <c r="Q12" s="7">
        <v>0</v>
      </c>
      <c r="R12" s="6">
        <v>33107.76941000004</v>
      </c>
      <c r="S12" s="6">
        <v>32878.63399000001</v>
      </c>
      <c r="T12" s="6">
        <f t="shared" si="3"/>
        <v>99.30791042681716</v>
      </c>
      <c r="U12" s="6">
        <f t="shared" si="4"/>
        <v>149522.86731000003</v>
      </c>
      <c r="V12" s="6">
        <f t="shared" si="4"/>
        <v>149288.03119</v>
      </c>
      <c r="W12" s="28">
        <f t="shared" si="5"/>
        <v>99.84294300649469</v>
      </c>
      <c r="X12" s="8"/>
      <c r="Y12" s="8"/>
      <c r="Z12" s="9"/>
      <c r="AA12" s="9"/>
    </row>
    <row r="13" spans="1:27" ht="21.75" customHeight="1">
      <c r="A13" s="27">
        <v>5</v>
      </c>
      <c r="B13" s="5" t="s">
        <v>16</v>
      </c>
      <c r="C13" s="6">
        <v>45197.5</v>
      </c>
      <c r="D13" s="6">
        <v>45055.9</v>
      </c>
      <c r="E13" s="6">
        <f t="shared" si="0"/>
        <v>99.68670833563804</v>
      </c>
      <c r="F13" s="6">
        <v>115343</v>
      </c>
      <c r="G13" s="6">
        <v>114755</v>
      </c>
      <c r="H13" s="6">
        <f t="shared" si="1"/>
        <v>99.49021613795375</v>
      </c>
      <c r="I13" s="6">
        <v>2716.2</v>
      </c>
      <c r="J13" s="6">
        <v>2716.2</v>
      </c>
      <c r="K13" s="6">
        <f t="shared" si="2"/>
        <v>100</v>
      </c>
      <c r="L13" s="7"/>
      <c r="M13" s="7"/>
      <c r="N13" s="7">
        <v>0</v>
      </c>
      <c r="O13" s="7"/>
      <c r="P13" s="7"/>
      <c r="Q13" s="7">
        <v>0</v>
      </c>
      <c r="R13" s="6">
        <v>22926.6</v>
      </c>
      <c r="S13" s="6">
        <v>22568.3</v>
      </c>
      <c r="T13" s="6">
        <f t="shared" si="3"/>
        <v>98.43718649952457</v>
      </c>
      <c r="U13" s="6">
        <f aca="true" t="shared" si="6" ref="U13:V28">R13+O13+L13+I13+F13+C13</f>
        <v>186183.3</v>
      </c>
      <c r="V13" s="6">
        <f t="shared" si="6"/>
        <v>185095.4</v>
      </c>
      <c r="W13" s="28">
        <f t="shared" si="5"/>
        <v>99.4156833615045</v>
      </c>
      <c r="X13" s="8"/>
      <c r="Y13" s="8"/>
      <c r="Z13" s="9"/>
      <c r="AA13" s="9"/>
    </row>
    <row r="14" spans="1:27" ht="21.75" customHeight="1">
      <c r="A14" s="27">
        <v>6</v>
      </c>
      <c r="B14" s="5" t="s">
        <v>17</v>
      </c>
      <c r="C14" s="6">
        <v>66712</v>
      </c>
      <c r="D14" s="6">
        <v>66712</v>
      </c>
      <c r="E14" s="6">
        <f t="shared" si="0"/>
        <v>100</v>
      </c>
      <c r="F14" s="6">
        <v>141518.3</v>
      </c>
      <c r="G14" s="6">
        <v>141488.4</v>
      </c>
      <c r="H14" s="6">
        <f t="shared" si="1"/>
        <v>99.9788719904069</v>
      </c>
      <c r="I14" s="6">
        <v>5527.5</v>
      </c>
      <c r="J14" s="6">
        <v>5527.5</v>
      </c>
      <c r="K14" s="6">
        <f t="shared" si="2"/>
        <v>100</v>
      </c>
      <c r="L14" s="7"/>
      <c r="M14" s="7"/>
      <c r="N14" s="7">
        <v>0</v>
      </c>
      <c r="O14" s="7"/>
      <c r="P14" s="7"/>
      <c r="Q14" s="7">
        <v>0</v>
      </c>
      <c r="R14" s="6">
        <v>33075</v>
      </c>
      <c r="S14" s="6">
        <v>32670.3</v>
      </c>
      <c r="T14" s="6">
        <f t="shared" si="3"/>
        <v>98.77641723356008</v>
      </c>
      <c r="U14" s="6">
        <f t="shared" si="6"/>
        <v>246832.8</v>
      </c>
      <c r="V14" s="6">
        <f t="shared" si="6"/>
        <v>246398.2</v>
      </c>
      <c r="W14" s="28">
        <f t="shared" si="5"/>
        <v>99.82392939674145</v>
      </c>
      <c r="X14" s="8"/>
      <c r="Y14" s="8"/>
      <c r="Z14" s="9"/>
      <c r="AA14" s="9"/>
    </row>
    <row r="15" spans="1:27" ht="21.75" customHeight="1">
      <c r="A15" s="27">
        <v>7</v>
      </c>
      <c r="B15" s="5" t="s">
        <v>18</v>
      </c>
      <c r="C15" s="6">
        <f>224731.3+184077.2</f>
        <v>408808.5</v>
      </c>
      <c r="D15" s="6">
        <f>224731.3+167031.2</f>
        <v>391762.5</v>
      </c>
      <c r="E15" s="6">
        <f t="shared" si="0"/>
        <v>95.83032153196423</v>
      </c>
      <c r="F15" s="6">
        <f>365757.4+0.1</f>
        <v>365757.5</v>
      </c>
      <c r="G15" s="6">
        <f>365022.7-0.4</f>
        <v>365022.3</v>
      </c>
      <c r="H15" s="6">
        <f t="shared" si="1"/>
        <v>99.79899250186257</v>
      </c>
      <c r="I15" s="6">
        <v>5970.5</v>
      </c>
      <c r="J15" s="6">
        <v>5970.5</v>
      </c>
      <c r="K15" s="6">
        <f t="shared" si="2"/>
        <v>100</v>
      </c>
      <c r="L15" s="6"/>
      <c r="M15" s="6"/>
      <c r="N15" s="7">
        <v>0</v>
      </c>
      <c r="O15" s="6"/>
      <c r="P15" s="6"/>
      <c r="Q15" s="7">
        <v>0</v>
      </c>
      <c r="R15" s="6">
        <v>89876.7</v>
      </c>
      <c r="S15" s="6">
        <v>88591</v>
      </c>
      <c r="T15" s="6">
        <f t="shared" si="3"/>
        <v>98.56948463839905</v>
      </c>
      <c r="U15" s="6">
        <f t="shared" si="6"/>
        <v>870413.2</v>
      </c>
      <c r="V15" s="6">
        <f t="shared" si="6"/>
        <v>851346.3</v>
      </c>
      <c r="W15" s="28">
        <f t="shared" si="5"/>
        <v>97.80944268767983</v>
      </c>
      <c r="X15" s="8"/>
      <c r="Y15" s="8"/>
      <c r="Z15" s="9"/>
      <c r="AA15" s="9"/>
    </row>
    <row r="16" spans="1:27" ht="21.75" customHeight="1">
      <c r="A16" s="27">
        <v>8</v>
      </c>
      <c r="B16" s="5" t="s">
        <v>19</v>
      </c>
      <c r="C16" s="6">
        <v>29886.3</v>
      </c>
      <c r="D16" s="6">
        <v>29821.7</v>
      </c>
      <c r="E16" s="6">
        <f t="shared" si="0"/>
        <v>99.78384744849647</v>
      </c>
      <c r="F16" s="6">
        <v>244977.8</v>
      </c>
      <c r="G16" s="6">
        <v>244621.5</v>
      </c>
      <c r="H16" s="6">
        <f t="shared" si="1"/>
        <v>99.85455824976795</v>
      </c>
      <c r="I16" s="6">
        <v>5638.6</v>
      </c>
      <c r="J16" s="6">
        <v>5605.2</v>
      </c>
      <c r="K16" s="6">
        <f t="shared" si="2"/>
        <v>99.40765438229346</v>
      </c>
      <c r="L16" s="6"/>
      <c r="M16" s="6"/>
      <c r="N16" s="7">
        <v>0</v>
      </c>
      <c r="O16" s="6"/>
      <c r="P16" s="6"/>
      <c r="Q16" s="7">
        <v>0</v>
      </c>
      <c r="R16" s="6">
        <v>66627.5</v>
      </c>
      <c r="S16" s="6">
        <v>66545.7</v>
      </c>
      <c r="T16" s="6">
        <f t="shared" si="3"/>
        <v>99.87722787137443</v>
      </c>
      <c r="U16" s="6">
        <f t="shared" si="6"/>
        <v>347130.2</v>
      </c>
      <c r="V16" s="6">
        <f t="shared" si="6"/>
        <v>346594.10000000003</v>
      </c>
      <c r="W16" s="28">
        <f t="shared" si="5"/>
        <v>99.84556227029513</v>
      </c>
      <c r="X16" s="8"/>
      <c r="Y16" s="8"/>
      <c r="Z16" s="9"/>
      <c r="AA16" s="9"/>
    </row>
    <row r="17" spans="1:27" ht="21.75" customHeight="1">
      <c r="A17" s="27">
        <v>9</v>
      </c>
      <c r="B17" s="5" t="s">
        <v>20</v>
      </c>
      <c r="C17" s="6">
        <v>47392.5</v>
      </c>
      <c r="D17" s="6">
        <v>47392.5</v>
      </c>
      <c r="E17" s="6">
        <f t="shared" si="0"/>
        <v>100</v>
      </c>
      <c r="F17" s="6">
        <v>92590.6</v>
      </c>
      <c r="G17" s="6">
        <v>92590.6</v>
      </c>
      <c r="H17" s="6">
        <f t="shared" si="1"/>
        <v>100</v>
      </c>
      <c r="I17" s="6">
        <v>7366.5</v>
      </c>
      <c r="J17" s="6">
        <v>7366.5</v>
      </c>
      <c r="K17" s="6">
        <f t="shared" si="2"/>
        <v>100</v>
      </c>
      <c r="L17" s="6"/>
      <c r="M17" s="6"/>
      <c r="N17" s="7">
        <v>0</v>
      </c>
      <c r="O17" s="6"/>
      <c r="P17" s="6"/>
      <c r="Q17" s="7">
        <v>0</v>
      </c>
      <c r="R17" s="6">
        <v>19968.1</v>
      </c>
      <c r="S17" s="6">
        <v>19968.1</v>
      </c>
      <c r="T17" s="6">
        <f t="shared" si="3"/>
        <v>100</v>
      </c>
      <c r="U17" s="6">
        <f t="shared" si="6"/>
        <v>167317.7</v>
      </c>
      <c r="V17" s="6">
        <f t="shared" si="6"/>
        <v>167317.7</v>
      </c>
      <c r="W17" s="28">
        <f t="shared" si="5"/>
        <v>100</v>
      </c>
      <c r="X17" s="8"/>
      <c r="Y17" s="8"/>
      <c r="Z17" s="9"/>
      <c r="AA17" s="9"/>
    </row>
    <row r="18" spans="1:27" ht="21.75" customHeight="1">
      <c r="A18" s="27">
        <v>10</v>
      </c>
      <c r="B18" s="5" t="s">
        <v>21</v>
      </c>
      <c r="C18" s="6">
        <v>38544.5</v>
      </c>
      <c r="D18" s="6">
        <v>38544.5</v>
      </c>
      <c r="E18" s="6">
        <f t="shared" si="0"/>
        <v>100</v>
      </c>
      <c r="F18" s="6">
        <v>85378.2</v>
      </c>
      <c r="G18" s="6">
        <v>85371.4</v>
      </c>
      <c r="H18" s="6">
        <f t="shared" si="1"/>
        <v>99.99203543761756</v>
      </c>
      <c r="I18" s="6">
        <v>3213</v>
      </c>
      <c r="J18" s="6">
        <v>3213</v>
      </c>
      <c r="K18" s="6">
        <f t="shared" si="2"/>
        <v>100</v>
      </c>
      <c r="L18" s="6"/>
      <c r="M18" s="6"/>
      <c r="N18" s="7">
        <v>0</v>
      </c>
      <c r="O18" s="6"/>
      <c r="P18" s="6"/>
      <c r="Q18" s="7">
        <v>0</v>
      </c>
      <c r="R18" s="6">
        <v>26333.4</v>
      </c>
      <c r="S18" s="6">
        <v>26020.2</v>
      </c>
      <c r="T18" s="6">
        <f t="shared" si="3"/>
        <v>98.81063592244071</v>
      </c>
      <c r="U18" s="6">
        <f t="shared" si="6"/>
        <v>153469.1</v>
      </c>
      <c r="V18" s="6">
        <f t="shared" si="6"/>
        <v>153149.09999999998</v>
      </c>
      <c r="W18" s="28">
        <f t="shared" si="5"/>
        <v>99.79148897074393</v>
      </c>
      <c r="X18" s="8"/>
      <c r="Y18" s="8"/>
      <c r="Z18" s="9"/>
      <c r="AA18" s="9"/>
    </row>
    <row r="19" spans="1:27" ht="21.75" customHeight="1">
      <c r="A19" s="27">
        <v>11</v>
      </c>
      <c r="B19" s="5" t="s">
        <v>22</v>
      </c>
      <c r="C19" s="6">
        <v>45248.162</v>
      </c>
      <c r="D19" s="6">
        <v>44789.92</v>
      </c>
      <c r="E19" s="6">
        <f t="shared" si="0"/>
        <v>98.98726936134997</v>
      </c>
      <c r="F19" s="6">
        <v>138918.292</v>
      </c>
      <c r="G19" s="6">
        <v>137130.91</v>
      </c>
      <c r="H19" s="6">
        <f t="shared" si="1"/>
        <v>98.71335734533795</v>
      </c>
      <c r="I19" s="6">
        <v>5442.566</v>
      </c>
      <c r="J19" s="6">
        <v>5360.521</v>
      </c>
      <c r="K19" s="6">
        <f t="shared" si="2"/>
        <v>98.4925309128084</v>
      </c>
      <c r="L19" s="6"/>
      <c r="M19" s="6"/>
      <c r="N19" s="7">
        <v>0</v>
      </c>
      <c r="O19" s="6"/>
      <c r="P19" s="6"/>
      <c r="Q19" s="7">
        <v>0</v>
      </c>
      <c r="R19" s="6">
        <v>33755.625</v>
      </c>
      <c r="S19" s="6">
        <v>33262.793</v>
      </c>
      <c r="T19" s="6">
        <f t="shared" si="3"/>
        <v>98.54000037030865</v>
      </c>
      <c r="U19" s="6">
        <f t="shared" si="6"/>
        <v>223364.64499999996</v>
      </c>
      <c r="V19" s="6">
        <f t="shared" si="6"/>
        <v>220544.14399999997</v>
      </c>
      <c r="W19" s="28">
        <f t="shared" si="5"/>
        <v>98.73726614164924</v>
      </c>
      <c r="X19" s="8"/>
      <c r="Y19" s="8"/>
      <c r="Z19" s="9"/>
      <c r="AA19" s="9"/>
    </row>
    <row r="20" spans="1:27" ht="21.75" customHeight="1">
      <c r="A20" s="27">
        <v>12</v>
      </c>
      <c r="B20" s="5" t="s">
        <v>23</v>
      </c>
      <c r="C20" s="6">
        <v>50683.7</v>
      </c>
      <c r="D20" s="6">
        <v>50683.7</v>
      </c>
      <c r="E20" s="6">
        <f t="shared" si="0"/>
        <v>100</v>
      </c>
      <c r="F20" s="6">
        <v>150605.7</v>
      </c>
      <c r="G20" s="6">
        <v>150605.7</v>
      </c>
      <c r="H20" s="6">
        <f t="shared" si="1"/>
        <v>100</v>
      </c>
      <c r="I20" s="6">
        <v>6430.6</v>
      </c>
      <c r="J20" s="6">
        <v>6430.6</v>
      </c>
      <c r="K20" s="6">
        <f t="shared" si="2"/>
        <v>100</v>
      </c>
      <c r="L20" s="6"/>
      <c r="M20" s="6"/>
      <c r="N20" s="7">
        <v>0</v>
      </c>
      <c r="O20" s="6"/>
      <c r="P20" s="6"/>
      <c r="Q20" s="7">
        <v>0</v>
      </c>
      <c r="R20" s="6">
        <f>35649.3+16095.5</f>
        <v>51744.8</v>
      </c>
      <c r="S20" s="6">
        <f>35599.3+9561.5</f>
        <v>45160.8</v>
      </c>
      <c r="T20" s="6">
        <f t="shared" si="3"/>
        <v>87.2760161407523</v>
      </c>
      <c r="U20" s="6">
        <f t="shared" si="6"/>
        <v>259464.8</v>
      </c>
      <c r="V20" s="6">
        <f t="shared" si="6"/>
        <v>252880.8</v>
      </c>
      <c r="W20" s="28">
        <f t="shared" si="5"/>
        <v>97.4624688975152</v>
      </c>
      <c r="X20" s="8"/>
      <c r="Y20" s="8"/>
      <c r="Z20" s="9"/>
      <c r="AA20" s="9"/>
    </row>
    <row r="21" spans="1:27" s="13" customFormat="1" ht="21.75" customHeight="1">
      <c r="A21" s="29">
        <v>13</v>
      </c>
      <c r="B21" s="11" t="s">
        <v>24</v>
      </c>
      <c r="C21" s="6">
        <v>92935.1</v>
      </c>
      <c r="D21" s="6">
        <v>92935.1</v>
      </c>
      <c r="E21" s="6">
        <f t="shared" si="0"/>
        <v>100</v>
      </c>
      <c r="F21" s="6">
        <v>170355.7</v>
      </c>
      <c r="G21" s="6">
        <v>170297.4</v>
      </c>
      <c r="H21" s="6">
        <f t="shared" si="1"/>
        <v>99.96577748792672</v>
      </c>
      <c r="I21" s="6">
        <v>7889.3</v>
      </c>
      <c r="J21" s="6">
        <v>7889.3</v>
      </c>
      <c r="K21" s="6">
        <f t="shared" si="2"/>
        <v>100</v>
      </c>
      <c r="L21" s="6"/>
      <c r="M21" s="6"/>
      <c r="N21" s="7">
        <v>0</v>
      </c>
      <c r="O21" s="6"/>
      <c r="P21" s="6"/>
      <c r="Q21" s="7">
        <v>0</v>
      </c>
      <c r="R21" s="6">
        <v>21310.1</v>
      </c>
      <c r="S21" s="6">
        <v>21135.1</v>
      </c>
      <c r="T21" s="6">
        <f t="shared" si="3"/>
        <v>99.17879315441974</v>
      </c>
      <c r="U21" s="6">
        <f t="shared" si="6"/>
        <v>292490.2</v>
      </c>
      <c r="V21" s="6">
        <f t="shared" si="6"/>
        <v>292256.9</v>
      </c>
      <c r="W21" s="28">
        <f t="shared" si="5"/>
        <v>99.92023664382602</v>
      </c>
      <c r="X21" s="8"/>
      <c r="Y21" s="8"/>
      <c r="Z21" s="12"/>
      <c r="AA21" s="12"/>
    </row>
    <row r="22" spans="1:27" ht="21.75" customHeight="1">
      <c r="A22" s="27">
        <v>14</v>
      </c>
      <c r="B22" s="5" t="s">
        <v>25</v>
      </c>
      <c r="C22" s="10">
        <v>16162.8</v>
      </c>
      <c r="D22" s="10">
        <v>15533</v>
      </c>
      <c r="E22" s="10">
        <f t="shared" si="0"/>
        <v>96.10339792610192</v>
      </c>
      <c r="F22" s="10">
        <v>54962.5</v>
      </c>
      <c r="G22" s="10">
        <v>53787.4</v>
      </c>
      <c r="H22" s="10">
        <f t="shared" si="1"/>
        <v>97.86199681601092</v>
      </c>
      <c r="I22" s="10">
        <v>2644.9</v>
      </c>
      <c r="J22" s="10">
        <v>2627.3</v>
      </c>
      <c r="K22" s="10">
        <f t="shared" si="2"/>
        <v>99.33456841468487</v>
      </c>
      <c r="L22" s="10"/>
      <c r="M22" s="10"/>
      <c r="N22" s="7">
        <v>0</v>
      </c>
      <c r="O22" s="10"/>
      <c r="P22" s="10"/>
      <c r="Q22" s="7">
        <v>0</v>
      </c>
      <c r="R22" s="10">
        <v>4401.9</v>
      </c>
      <c r="S22" s="10">
        <v>4175.3</v>
      </c>
      <c r="T22" s="10">
        <f t="shared" si="3"/>
        <v>94.85222290374612</v>
      </c>
      <c r="U22" s="6">
        <f t="shared" si="6"/>
        <v>78172.1</v>
      </c>
      <c r="V22" s="6">
        <f t="shared" si="6"/>
        <v>76123</v>
      </c>
      <c r="W22" s="30">
        <f t="shared" si="5"/>
        <v>97.37873230986503</v>
      </c>
      <c r="X22" s="8"/>
      <c r="Y22" s="8"/>
      <c r="Z22" s="9"/>
      <c r="AA22" s="9"/>
    </row>
    <row r="23" spans="1:27" ht="21.75" customHeight="1">
      <c r="A23" s="27">
        <v>15</v>
      </c>
      <c r="B23" s="5" t="s">
        <v>26</v>
      </c>
      <c r="C23" s="6">
        <v>760262.5</v>
      </c>
      <c r="D23" s="6">
        <v>737292.7</v>
      </c>
      <c r="E23" s="6">
        <f t="shared" si="0"/>
        <v>96.9787014353595</v>
      </c>
      <c r="F23" s="6">
        <v>823856.7</v>
      </c>
      <c r="G23" s="6">
        <v>800423.3</v>
      </c>
      <c r="H23" s="6">
        <f t="shared" si="1"/>
        <v>97.1556461214675</v>
      </c>
      <c r="I23" s="6">
        <v>53497</v>
      </c>
      <c r="J23" s="6">
        <v>39364.01</v>
      </c>
      <c r="K23" s="6">
        <f t="shared" si="2"/>
        <v>73.58171486251565</v>
      </c>
      <c r="L23" s="6"/>
      <c r="M23" s="6"/>
      <c r="N23" s="7">
        <v>0</v>
      </c>
      <c r="O23" s="6"/>
      <c r="P23" s="6"/>
      <c r="Q23" s="7">
        <v>0</v>
      </c>
      <c r="R23" s="6">
        <v>79113.31</v>
      </c>
      <c r="S23" s="6">
        <v>68485.71</v>
      </c>
      <c r="T23" s="6">
        <f t="shared" si="3"/>
        <v>86.56660933539503</v>
      </c>
      <c r="U23" s="6">
        <f t="shared" si="6"/>
        <v>1716729.51</v>
      </c>
      <c r="V23" s="6">
        <f t="shared" si="6"/>
        <v>1645565.72</v>
      </c>
      <c r="W23" s="28">
        <f t="shared" si="5"/>
        <v>95.85468825546081</v>
      </c>
      <c r="X23" s="8"/>
      <c r="Y23" s="8"/>
      <c r="Z23" s="9"/>
      <c r="AA23" s="9"/>
    </row>
    <row r="24" spans="1:27" ht="21.75" customHeight="1">
      <c r="A24" s="27">
        <v>16</v>
      </c>
      <c r="B24" s="5" t="s">
        <v>27</v>
      </c>
      <c r="C24" s="6">
        <v>208544.4</v>
      </c>
      <c r="D24" s="6">
        <v>207826.4</v>
      </c>
      <c r="E24" s="6">
        <f t="shared" si="0"/>
        <v>99.65570880829215</v>
      </c>
      <c r="F24" s="6">
        <v>217327</v>
      </c>
      <c r="G24" s="6">
        <v>216795.5</v>
      </c>
      <c r="H24" s="6">
        <f t="shared" si="1"/>
        <v>99.75543765845937</v>
      </c>
      <c r="I24" s="6">
        <v>25136.5</v>
      </c>
      <c r="J24" s="6">
        <v>25136.5</v>
      </c>
      <c r="K24" s="6">
        <f t="shared" si="2"/>
        <v>100</v>
      </c>
      <c r="L24" s="6"/>
      <c r="M24" s="6"/>
      <c r="N24" s="7">
        <v>0</v>
      </c>
      <c r="O24" s="6"/>
      <c r="P24" s="6"/>
      <c r="Q24" s="7">
        <v>0</v>
      </c>
      <c r="R24" s="6">
        <v>45708.9</v>
      </c>
      <c r="S24" s="6">
        <v>45428.2</v>
      </c>
      <c r="T24" s="6">
        <f t="shared" si="3"/>
        <v>99.38589640091973</v>
      </c>
      <c r="U24" s="6">
        <f t="shared" si="6"/>
        <v>496716.80000000005</v>
      </c>
      <c r="V24" s="6">
        <f t="shared" si="6"/>
        <v>495186.6</v>
      </c>
      <c r="W24" s="28">
        <f t="shared" si="5"/>
        <v>99.69193713600988</v>
      </c>
      <c r="X24" s="8"/>
      <c r="Y24" s="8"/>
      <c r="Z24" s="9"/>
      <c r="AA24" s="9"/>
    </row>
    <row r="25" spans="1:27" ht="21.75" customHeight="1">
      <c r="A25" s="27">
        <v>17</v>
      </c>
      <c r="B25" s="5" t="s">
        <v>28</v>
      </c>
      <c r="C25" s="6">
        <v>78155</v>
      </c>
      <c r="D25" s="6">
        <v>75117.1</v>
      </c>
      <c r="E25" s="6">
        <f t="shared" si="0"/>
        <v>96.11298061544367</v>
      </c>
      <c r="F25" s="6">
        <v>78159.4</v>
      </c>
      <c r="G25" s="6">
        <v>76936.7</v>
      </c>
      <c r="H25" s="6">
        <f t="shared" si="1"/>
        <v>98.43563282215575</v>
      </c>
      <c r="I25" s="6">
        <v>10258.5</v>
      </c>
      <c r="J25" s="6">
        <v>9654.9</v>
      </c>
      <c r="K25" s="6">
        <f t="shared" si="2"/>
        <v>94.11609884486035</v>
      </c>
      <c r="L25" s="6"/>
      <c r="M25" s="6"/>
      <c r="N25" s="7">
        <v>0</v>
      </c>
      <c r="O25" s="6"/>
      <c r="P25" s="6"/>
      <c r="Q25" s="7">
        <v>0</v>
      </c>
      <c r="R25" s="6">
        <v>25825.3</v>
      </c>
      <c r="S25" s="6">
        <v>25680.7</v>
      </c>
      <c r="T25" s="6">
        <f t="shared" si="3"/>
        <v>99.44008394868598</v>
      </c>
      <c r="U25" s="6">
        <f t="shared" si="6"/>
        <v>192398.2</v>
      </c>
      <c r="V25" s="6">
        <f t="shared" si="6"/>
        <v>187389.4</v>
      </c>
      <c r="W25" s="28">
        <f t="shared" si="5"/>
        <v>97.39664924100121</v>
      </c>
      <c r="X25" s="8"/>
      <c r="Y25" s="8"/>
      <c r="Z25" s="9"/>
      <c r="AA25" s="9"/>
    </row>
    <row r="26" spans="1:27" s="19" customFormat="1" ht="21.75" customHeight="1">
      <c r="A26" s="31"/>
      <c r="B26" s="14" t="s">
        <v>29</v>
      </c>
      <c r="C26" s="15">
        <f>SUM(C9:C25)</f>
        <v>2249750.362</v>
      </c>
      <c r="D26" s="15">
        <f>SUM(D9:D25)</f>
        <v>2191128.4200000004</v>
      </c>
      <c r="E26" s="15">
        <f t="shared" si="0"/>
        <v>97.39429125159089</v>
      </c>
      <c r="F26" s="15">
        <f>SUM(F9:F25)</f>
        <v>3359080.65994</v>
      </c>
      <c r="G26" s="15">
        <f>SUM(G9:G25)</f>
        <v>3328685.9779399997</v>
      </c>
      <c r="H26" s="15">
        <f t="shared" si="1"/>
        <v>99.09514878989111</v>
      </c>
      <c r="I26" s="15">
        <f>SUM(I9:I25)</f>
        <v>164257.89596</v>
      </c>
      <c r="J26" s="15">
        <f>SUM(J9:J25)</f>
        <v>149308.36026</v>
      </c>
      <c r="K26" s="15">
        <f t="shared" si="2"/>
        <v>90.8987415109466</v>
      </c>
      <c r="L26" s="15">
        <f>SUM(L13:L25)</f>
        <v>0</v>
      </c>
      <c r="M26" s="15">
        <f>SUM(M13:M25)</f>
        <v>0</v>
      </c>
      <c r="N26" s="16">
        <v>0</v>
      </c>
      <c r="O26" s="17">
        <f>SUM(O13:O25)</f>
        <v>0</v>
      </c>
      <c r="P26" s="17">
        <f>SUM(P13:P25)</f>
        <v>0</v>
      </c>
      <c r="Q26" s="16">
        <v>0</v>
      </c>
      <c r="R26" s="15">
        <f>SUM(R9:R25)</f>
        <v>724756.8044100002</v>
      </c>
      <c r="S26" s="15">
        <f>SUM(S9:S25)</f>
        <v>702616.7369899999</v>
      </c>
      <c r="T26" s="15">
        <f t="shared" si="3"/>
        <v>96.94517287933243</v>
      </c>
      <c r="U26" s="17">
        <f>SUM(U9:U25)</f>
        <v>6497845.722310001</v>
      </c>
      <c r="V26" s="17">
        <f t="shared" si="6"/>
        <v>6371739.49519</v>
      </c>
      <c r="W26" s="32">
        <f t="shared" si="5"/>
        <v>98.05926098419016</v>
      </c>
      <c r="X26" s="18"/>
      <c r="Y26" s="18"/>
      <c r="Z26" s="9"/>
      <c r="AA26" s="9"/>
    </row>
    <row r="27" spans="1:27" ht="21.75" customHeight="1">
      <c r="A27" s="27">
        <v>18</v>
      </c>
      <c r="B27" s="5" t="s">
        <v>30</v>
      </c>
      <c r="C27" s="6">
        <v>0</v>
      </c>
      <c r="D27" s="6">
        <v>0</v>
      </c>
      <c r="E27" s="6"/>
      <c r="F27" s="6">
        <f>642606.3+91347.5+25597.2</f>
        <v>759551</v>
      </c>
      <c r="G27" s="6">
        <f>642311+90721.1+25597.2</f>
        <v>758629.2999999999</v>
      </c>
      <c r="H27" s="6">
        <f t="shared" si="1"/>
        <v>99.87865199308537</v>
      </c>
      <c r="I27" s="6">
        <f>46235+3505.4</f>
        <v>49740.4</v>
      </c>
      <c r="J27" s="6">
        <f>46234.5+3489.8</f>
        <v>49724.3</v>
      </c>
      <c r="K27" s="6">
        <f t="shared" si="2"/>
        <v>99.96763194505874</v>
      </c>
      <c r="L27" s="6">
        <f>60166.3+16+96+2909.8</f>
        <v>63188.100000000006</v>
      </c>
      <c r="M27" s="6">
        <f>60103.7+16+96+2340.7</f>
        <v>62556.399999999994</v>
      </c>
      <c r="N27" s="6">
        <f>M27/L27*100</f>
        <v>99.00028644634035</v>
      </c>
      <c r="O27" s="6">
        <f>510074.9+35934.9</f>
        <v>546009.8</v>
      </c>
      <c r="P27" s="6">
        <f>509890.4+35472.7</f>
        <v>545363.1</v>
      </c>
      <c r="Q27" s="6">
        <f>P27/O27*100</f>
        <v>99.88155890242261</v>
      </c>
      <c r="R27" s="6">
        <f>33214.7+21351.3+12484.8+10292.1+21201.6+69858+58912.6</f>
        <v>227315.1</v>
      </c>
      <c r="S27" s="6">
        <f>33214.6+21191.5+11374+10313.1+21028.3+69158+47053.7</f>
        <v>213333.2</v>
      </c>
      <c r="T27" s="6">
        <f t="shared" si="3"/>
        <v>93.84911077178771</v>
      </c>
      <c r="U27" s="7">
        <f t="shared" si="6"/>
        <v>1645804.4</v>
      </c>
      <c r="V27" s="7">
        <f t="shared" si="6"/>
        <v>1629606.3</v>
      </c>
      <c r="W27" s="28">
        <f t="shared" si="5"/>
        <v>99.01579434348335</v>
      </c>
      <c r="X27" s="20"/>
      <c r="Y27" s="20"/>
      <c r="Z27" s="44"/>
      <c r="AA27" s="44"/>
    </row>
    <row r="28" spans="1:27" s="19" customFormat="1" ht="21.75" customHeight="1">
      <c r="A28" s="31"/>
      <c r="B28" s="14" t="s">
        <v>8</v>
      </c>
      <c r="C28" s="15">
        <f>C26+C27</f>
        <v>2249750.362</v>
      </c>
      <c r="D28" s="15">
        <f>D26+D27</f>
        <v>2191128.4200000004</v>
      </c>
      <c r="E28" s="15">
        <f>D28/C28*100</f>
        <v>97.39429125159089</v>
      </c>
      <c r="F28" s="15">
        <f>F26+F27</f>
        <v>4118631.65994</v>
      </c>
      <c r="G28" s="15">
        <f>G26+G27</f>
        <v>4087315.2779399995</v>
      </c>
      <c r="H28" s="15">
        <f t="shared" si="1"/>
        <v>99.23964110933734</v>
      </c>
      <c r="I28" s="15">
        <f>I26+I27</f>
        <v>213998.29596</v>
      </c>
      <c r="J28" s="15">
        <f>J26+J27</f>
        <v>199032.66025999998</v>
      </c>
      <c r="K28" s="15">
        <f t="shared" si="2"/>
        <v>93.00665660309868</v>
      </c>
      <c r="L28" s="15">
        <f>L27+L26</f>
        <v>63188.100000000006</v>
      </c>
      <c r="M28" s="15">
        <f>M27+M26</f>
        <v>62556.399999999994</v>
      </c>
      <c r="N28" s="17">
        <f>M28/L28*100</f>
        <v>99.00028644634035</v>
      </c>
      <c r="O28" s="17">
        <f>O27+O26</f>
        <v>546009.8</v>
      </c>
      <c r="P28" s="17">
        <f>P27+P26</f>
        <v>545363.1</v>
      </c>
      <c r="Q28" s="17">
        <f>P28/O28*100</f>
        <v>99.88155890242261</v>
      </c>
      <c r="R28" s="15">
        <f>R26+R27</f>
        <v>952071.9044100002</v>
      </c>
      <c r="S28" s="15">
        <f>S26+S27</f>
        <v>915949.9369899998</v>
      </c>
      <c r="T28" s="15">
        <f t="shared" si="3"/>
        <v>96.20596225424957</v>
      </c>
      <c r="U28" s="17">
        <f>R28+O28+L28+I28+F28+C28</f>
        <v>8143650.122310001</v>
      </c>
      <c r="V28" s="17">
        <f t="shared" si="6"/>
        <v>8001345.795189999</v>
      </c>
      <c r="W28" s="33">
        <f t="shared" si="5"/>
        <v>98.25257317071922</v>
      </c>
      <c r="X28" s="8"/>
      <c r="Y28" s="8"/>
      <c r="Z28" s="9"/>
      <c r="AA28" s="9"/>
    </row>
    <row r="29" spans="1:27" ht="30.75" customHeight="1" thickBot="1">
      <c r="A29" s="45" t="s">
        <v>31</v>
      </c>
      <c r="B29" s="46"/>
      <c r="C29" s="34"/>
      <c r="D29" s="35">
        <f>D28/V28*100</f>
        <v>27.384498509203226</v>
      </c>
      <c r="E29" s="36"/>
      <c r="F29" s="36"/>
      <c r="G29" s="35">
        <f>G28/V28*100</f>
        <v>51.08284759292724</v>
      </c>
      <c r="H29" s="36"/>
      <c r="I29" s="36"/>
      <c r="J29" s="35">
        <f>J28/V28*100</f>
        <v>2.4874897967745406</v>
      </c>
      <c r="K29" s="36"/>
      <c r="L29" s="36"/>
      <c r="M29" s="35">
        <f>M28/V28*100</f>
        <v>0.7818234782154485</v>
      </c>
      <c r="N29" s="37"/>
      <c r="O29" s="37"/>
      <c r="P29" s="38">
        <f>P28/V28*100</f>
        <v>6.815892150641015</v>
      </c>
      <c r="Q29" s="37"/>
      <c r="R29" s="36"/>
      <c r="S29" s="35">
        <f>S28/V28*100</f>
        <v>11.447448472238536</v>
      </c>
      <c r="T29" s="36"/>
      <c r="U29" s="36"/>
      <c r="V29" s="39">
        <v>100</v>
      </c>
      <c r="W29" s="40"/>
      <c r="X29" s="21"/>
      <c r="Y29" s="21"/>
      <c r="Z29" s="21"/>
      <c r="AA29" s="21"/>
    </row>
    <row r="30" spans="4:27" ht="12.75" hidden="1">
      <c r="D30" s="3" t="s">
        <v>32</v>
      </c>
      <c r="X30" s="21"/>
      <c r="Y30" s="21"/>
      <c r="Z30" s="21"/>
      <c r="AA30" s="21"/>
    </row>
    <row r="31" spans="3:27" ht="12.75" hidden="1">
      <c r="C31" s="13">
        <f>7082.9+177002+5719.6+46373+1383+348.7+47392.3+12186.2+2634+2301.2+967.4+1454.8+49316.9</f>
        <v>354162.00000000006</v>
      </c>
      <c r="D31" s="3">
        <f>5092.4+132204.5+4618.2+33591+897.4+159.5+29421.8+9436.8+2209.7+1994.3+654.4+1088.8+36980.9</f>
        <v>258349.69999999995</v>
      </c>
      <c r="X31" s="21"/>
      <c r="Y31" s="21"/>
      <c r="Z31" s="21"/>
      <c r="AA31" s="21"/>
    </row>
    <row r="32" spans="4:27" ht="12.75" hidden="1">
      <c r="D32" s="22">
        <f>D26/V26*100</f>
        <v>34.38822980214546</v>
      </c>
      <c r="X32" s="21"/>
      <c r="Y32" s="21"/>
      <c r="Z32" s="21"/>
      <c r="AA32" s="21"/>
    </row>
    <row r="33" spans="21:22" ht="12.75" hidden="1">
      <c r="U33" s="23"/>
      <c r="V33" s="23"/>
    </row>
    <row r="34" spans="6:22" ht="12.75" hidden="1">
      <c r="F34" s="13">
        <f>U34*0.453</f>
        <v>733953.8163000001</v>
      </c>
      <c r="G34" s="13">
        <f>V34*0.457</f>
        <v>733032.113</v>
      </c>
      <c r="H34" s="13"/>
      <c r="I34" s="13">
        <f>U34*0.0307</f>
        <v>49740.357970000005</v>
      </c>
      <c r="J34" s="13">
        <f>V34*0.031</f>
        <v>49724.279</v>
      </c>
      <c r="L34" s="13">
        <f>U34*0.039</f>
        <v>63188.0769</v>
      </c>
      <c r="M34" s="13">
        <f>V34*0.039</f>
        <v>62556.351</v>
      </c>
      <c r="O34" s="13">
        <f>U34*0.337</f>
        <v>546009.7927000001</v>
      </c>
      <c r="P34" s="13">
        <f>V34*0.34</f>
        <v>545363.06</v>
      </c>
      <c r="Q34" s="13"/>
      <c r="R34" s="13">
        <f>U34*0.1403</f>
        <v>227315.05613</v>
      </c>
      <c r="S34" s="13">
        <f>V34*0.133</f>
        <v>213333.19700000001</v>
      </c>
      <c r="U34" s="3">
        <v>1620207.1</v>
      </c>
      <c r="V34" s="13">
        <v>1604009</v>
      </c>
    </row>
    <row r="35" spans="6:22" ht="12.75" hidden="1">
      <c r="F35" s="13">
        <f>F34-F27</f>
        <v>-25597.183699999936</v>
      </c>
      <c r="G35" s="13">
        <f>G34-G27</f>
        <v>-25597.186999999918</v>
      </c>
      <c r="I35" s="13">
        <f>I34-I27</f>
        <v>-0.042029999996884726</v>
      </c>
      <c r="J35" s="13">
        <f>J34-J27</f>
        <v>-0.021000000000640284</v>
      </c>
      <c r="L35" s="13">
        <f>L34-L27</f>
        <v>-0.023100000005797483</v>
      </c>
      <c r="M35" s="13">
        <f>M34-M27</f>
        <v>-0.04899999999179272</v>
      </c>
      <c r="O35" s="13">
        <f>O34-O27</f>
        <v>-0.007299999939277768</v>
      </c>
      <c r="P35" s="13">
        <f>P34-P27</f>
        <v>-0.03999999992083758</v>
      </c>
      <c r="R35" s="13">
        <f>R34-R27</f>
        <v>-0.04386999999405816</v>
      </c>
      <c r="S35" s="13">
        <f>S34-S27</f>
        <v>-0.0029999999969732016</v>
      </c>
      <c r="U35" s="13">
        <f>F34+I34+L34+O34+R34</f>
        <v>1620207.1</v>
      </c>
      <c r="V35" s="13">
        <f>G34+J34+M34+P34+S34</f>
        <v>1604009</v>
      </c>
    </row>
    <row r="36" spans="13:14" ht="18.75" hidden="1">
      <c r="M36" s="24"/>
      <c r="N36" s="24"/>
    </row>
    <row r="37" spans="6:19" ht="12.75" hidden="1">
      <c r="F37" s="3">
        <v>45.3</v>
      </c>
      <c r="G37" s="3">
        <v>45.7</v>
      </c>
      <c r="I37" s="3">
        <v>3.07</v>
      </c>
      <c r="J37" s="3">
        <v>3.1</v>
      </c>
      <c r="L37" s="3">
        <v>3.9</v>
      </c>
      <c r="M37" s="3">
        <v>3.9</v>
      </c>
      <c r="O37" s="13">
        <f>100-R37-L37-I37-F37</f>
        <v>34</v>
      </c>
      <c r="P37" s="13">
        <f>100-G37-J37-M37-S37</f>
        <v>34</v>
      </c>
      <c r="R37" s="3">
        <v>13.73</v>
      </c>
      <c r="S37" s="3">
        <v>13.3</v>
      </c>
    </row>
    <row r="39" spans="21:22" ht="12.75">
      <c r="U39" s="23"/>
      <c r="V39" s="23"/>
    </row>
  </sheetData>
  <mergeCells count="36">
    <mergeCell ref="R1:S1"/>
    <mergeCell ref="V1:W1"/>
    <mergeCell ref="C2:N2"/>
    <mergeCell ref="A4:A8"/>
    <mergeCell ref="B4:B8"/>
    <mergeCell ref="C4:E5"/>
    <mergeCell ref="F4:H5"/>
    <mergeCell ref="I4:K5"/>
    <mergeCell ref="L4:N5"/>
    <mergeCell ref="O4:Q5"/>
    <mergeCell ref="R4:T5"/>
    <mergeCell ref="U4:W5"/>
    <mergeCell ref="C6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K6:K8"/>
    <mergeCell ref="L6:L8"/>
    <mergeCell ref="M6:M8"/>
    <mergeCell ref="N6:N8"/>
    <mergeCell ref="W6:W8"/>
    <mergeCell ref="Y6:Y8"/>
    <mergeCell ref="Z27:AA27"/>
    <mergeCell ref="A29:B29"/>
    <mergeCell ref="S6:S8"/>
    <mergeCell ref="T6:T8"/>
    <mergeCell ref="U6:U8"/>
    <mergeCell ref="V6:V8"/>
    <mergeCell ref="O6:O8"/>
    <mergeCell ref="P6:P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за 2013 год</dc:title>
  <dc:subject/>
  <dc:creator>Zaichikova_TG</dc:creator>
  <cp:keywords/>
  <dc:description/>
  <cp:lastModifiedBy>Vinokurova_AU</cp:lastModifiedBy>
  <cp:lastPrinted>2014-02-12T12:35:13Z</cp:lastPrinted>
  <dcterms:created xsi:type="dcterms:W3CDTF">2014-02-12T12:37:18Z</dcterms:created>
  <dcterms:modified xsi:type="dcterms:W3CDTF">2014-02-12T12:35:22Z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XXJ7TYMEEKJ2-286-37</vt:lpwstr>
  </property>
  <property fmtid="{D5CDD505-2E9C-101B-9397-08002B2CF9AE}" pid="4" name="_dlc_DocIdItemGu">
    <vt:lpwstr>a55f803f-b707-4a8b-a432-9c8daae9b651</vt:lpwstr>
  </property>
  <property fmtid="{D5CDD505-2E9C-101B-9397-08002B2CF9AE}" pid="5" name="_dlc_DocIdU">
    <vt:lpwstr>https://vip.gov.mari.ru/minobr/_layouts/DocIdRedir.aspx?ID=XXJ7TYMEEKJ2-286-37, XXJ7TYMEEKJ2-286-37</vt:lpwstr>
  </property>
  <property fmtid="{D5CDD505-2E9C-101B-9397-08002B2CF9AE}" pid="6" name="Описан">
    <vt:lpwstr/>
  </property>
</Properties>
</file>